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4880" windowHeight="7860" activeTab="1"/>
  </bookViews>
  <sheets>
    <sheet name="Juniorklubber" sheetId="4" r:id="rId1"/>
    <sheet name="Ungdomsklubber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4" i="2" l="1"/>
  <c r="F14" i="2" s="1"/>
  <c r="E15" i="2"/>
  <c r="F15" i="2" s="1"/>
  <c r="E16" i="2"/>
  <c r="F16" i="2" s="1"/>
  <c r="E13" i="2"/>
  <c r="F10" i="2"/>
  <c r="F11" i="2"/>
  <c r="F12" i="2"/>
  <c r="F17" i="2"/>
  <c r="F9" i="2"/>
  <c r="D19" i="2"/>
  <c r="E18" i="2"/>
  <c r="F18" i="2" s="1"/>
  <c r="E19" i="2" l="1"/>
  <c r="F13" i="2"/>
  <c r="F19" i="2"/>
  <c r="B29" i="4" l="1"/>
  <c r="C29" i="4" s="1"/>
  <c r="B28" i="4"/>
  <c r="C28" i="4" s="1"/>
  <c r="B27" i="4"/>
  <c r="C27" i="4" s="1"/>
  <c r="B26" i="4"/>
  <c r="C26" i="4" s="1"/>
  <c r="B25" i="4"/>
  <c r="C25" i="4" s="1"/>
  <c r="B24" i="4"/>
  <c r="C24" i="4" s="1"/>
  <c r="B23" i="4"/>
  <c r="C23" i="4" s="1"/>
  <c r="B22" i="4"/>
  <c r="C22" i="4" s="1"/>
  <c r="B21" i="4"/>
  <c r="C21" i="4" s="1"/>
  <c r="B20" i="4"/>
  <c r="C20" i="4" s="1"/>
  <c r="B19" i="4"/>
  <c r="C19" i="4" s="1"/>
  <c r="B18" i="4"/>
  <c r="C18" i="4" s="1"/>
  <c r="B17" i="4"/>
  <c r="C17" i="4" s="1"/>
  <c r="B16" i="4"/>
  <c r="C16" i="4" s="1"/>
  <c r="B15" i="4"/>
  <c r="C15" i="4" s="1"/>
  <c r="E15" i="4" s="1"/>
  <c r="B14" i="4"/>
  <c r="C14" i="4" s="1"/>
  <c r="E14" i="4" s="1"/>
  <c r="B13" i="4"/>
  <c r="C13" i="4" s="1"/>
  <c r="E13" i="4" s="1"/>
  <c r="B12" i="4"/>
  <c r="C12" i="4" s="1"/>
  <c r="E12" i="4" s="1"/>
  <c r="B11" i="4"/>
  <c r="C11" i="4" s="1"/>
  <c r="E11" i="4" s="1"/>
  <c r="B10" i="4"/>
  <c r="D19" i="4" l="1"/>
  <c r="E19" i="4" s="1"/>
  <c r="D27" i="4"/>
  <c r="E27" i="4" s="1"/>
  <c r="D16" i="4"/>
  <c r="D20" i="4"/>
  <c r="E20" i="4" s="1"/>
  <c r="D24" i="4"/>
  <c r="E24" i="4" s="1"/>
  <c r="D28" i="4"/>
  <c r="E28" i="4" s="1"/>
  <c r="D21" i="4"/>
  <c r="E21" i="4" s="1"/>
  <c r="D18" i="4"/>
  <c r="E18" i="4" s="1"/>
  <c r="D22" i="4"/>
  <c r="E22" i="4" s="1"/>
  <c r="D17" i="4"/>
  <c r="E17" i="4" s="1"/>
  <c r="D25" i="4"/>
  <c r="E25" i="4" s="1"/>
  <c r="D29" i="4"/>
  <c r="E29" i="4" s="1"/>
  <c r="D26" i="4"/>
  <c r="E26" i="4" s="1"/>
  <c r="D23" i="4"/>
  <c r="E23" i="4" s="1"/>
  <c r="E16" i="4"/>
  <c r="B30" i="4"/>
  <c r="C10" i="4"/>
  <c r="E10" i="4" s="1"/>
  <c r="D30" i="4" l="1"/>
  <c r="C30" i="4"/>
</calcChain>
</file>

<file path=xl/sharedStrings.xml><?xml version="1.0" encoding="utf-8"?>
<sst xmlns="http://schemas.openxmlformats.org/spreadsheetml/2006/main" count="52" uniqueCount="42">
  <si>
    <t>Skoler</t>
  </si>
  <si>
    <t>Agerbæk</t>
  </si>
  <si>
    <t>Alslev</t>
  </si>
  <si>
    <t>Ansager</t>
  </si>
  <si>
    <t>Billum</t>
  </si>
  <si>
    <t>Blåvandshuk</t>
  </si>
  <si>
    <t>Brorsonskolen</t>
  </si>
  <si>
    <t>Horne</t>
  </si>
  <si>
    <t>Janderup</t>
  </si>
  <si>
    <t>Lunde-Kvong</t>
  </si>
  <si>
    <t>Lykkesgård</t>
  </si>
  <si>
    <t>Nr. Nebel</t>
  </si>
  <si>
    <t>Nordenskov</t>
  </si>
  <si>
    <t>Næsbjerg</t>
  </si>
  <si>
    <t>Outrup</t>
  </si>
  <si>
    <t>Sct. Jacobi</t>
  </si>
  <si>
    <t>Starup</t>
  </si>
  <si>
    <t>Thorstrup</t>
  </si>
  <si>
    <t>Tistrup</t>
  </si>
  <si>
    <t>Ølgod</t>
  </si>
  <si>
    <t>Årre</t>
  </si>
  <si>
    <t>I alt</t>
  </si>
  <si>
    <t>Grundtildeling</t>
  </si>
  <si>
    <t>Tildeling i alt kr.</t>
  </si>
  <si>
    <t>Tildeling til juniorklubber fra 1. august 2015.</t>
  </si>
  <si>
    <t>Varde By</t>
  </si>
  <si>
    <t>0 - 39 børn</t>
  </si>
  <si>
    <t>40 - 99 børn</t>
  </si>
  <si>
    <t>100 -  børn</t>
  </si>
  <si>
    <t>Tildeling til ungdomsklubber fra 1. august 2015.</t>
  </si>
  <si>
    <t>Samlet antal elever i 4-5-6 klasse</t>
  </si>
  <si>
    <t>Tildeling ud fra skønnet antal medlemmer</t>
  </si>
  <si>
    <t xml:space="preserve">Der tildeles 11.311 kr. pr. medlem dog minimum 192.000 kr. pr. juniorklub. </t>
  </si>
  <si>
    <t>Den maksimale tildeling er til 100 medlemmer, svarende til 1.131.100 kr., uanset antallet af faktiske medlemmer.</t>
  </si>
  <si>
    <t>Nedenfor er der eksempler på udmøntning af tildelingsmodellen som et øjebliksbillede.</t>
  </si>
  <si>
    <t>Omregnet kr. pr. medlem</t>
  </si>
  <si>
    <t>Skøn 1/3 heraf i juniorklubber</t>
  </si>
  <si>
    <t>Skøn 1/3 heraf i ungdomsklubber</t>
  </si>
  <si>
    <t xml:space="preserve">Der tildeles en grundtildeling på  100.000 kr. pr. ungdomsklub. Herudover tildeles </t>
  </si>
  <si>
    <t>1.000 kr. pr. medlem mellem 40 - 99 medlemmer. Over 100 medlemmer tildeles 1.121 kr. pr. medlem.</t>
  </si>
  <si>
    <t>Tildeling pr. medlem</t>
  </si>
  <si>
    <t>Samlet antal elever 7 - 9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</si>
</sst>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/>
    <xf numFmtId="0" fontId="3" fillId="0" borderId="0" xfId="0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/>
    <xf numFmtId="1" fontId="0" fillId="0" borderId="0" xfId="0" applyNumberFormat="1"/>
    <xf numFmtId="0" fontId="1" fillId="0" borderId="1" xfId="0" quotePrefix="1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opLeftCell="A2" workbookViewId="0">
      <selection activeCell="A8" sqref="A8:C8"/>
    </sheetView>
  </sheetViews>
  <sheetFormatPr defaultRowHeight="15" x14ac:dyDescent="0.25"/>
  <cols>
    <col min="1" max="1" width="17.140625" customWidth="1"/>
    <col min="2" max="2" width="13.140625" style="7" customWidth="1"/>
    <col min="3" max="3" width="13.5703125" style="7" customWidth="1"/>
    <col min="4" max="4" width="18.28515625" style="5" customWidth="1"/>
    <col min="5" max="5" width="15.85546875" style="5" customWidth="1"/>
    <col min="6" max="6" width="9.85546875" bestFit="1" customWidth="1"/>
  </cols>
  <sheetData>
    <row r="2" spans="1:9" ht="18.75" x14ac:dyDescent="0.3">
      <c r="B2" s="3" t="s">
        <v>24</v>
      </c>
    </row>
    <row r="4" spans="1:9" s="18" customFormat="1" ht="22.5" customHeight="1" x14ac:dyDescent="0.25">
      <c r="A4" s="35" t="s">
        <v>32</v>
      </c>
      <c r="B4" s="35"/>
      <c r="C4" s="35"/>
      <c r="D4" s="35"/>
      <c r="E4" s="35"/>
      <c r="F4" s="35"/>
      <c r="G4" s="35"/>
      <c r="H4" s="35"/>
    </row>
    <row r="5" spans="1:9" s="18" customFormat="1" ht="18" customHeight="1" x14ac:dyDescent="0.25">
      <c r="A5" s="35" t="s">
        <v>33</v>
      </c>
      <c r="B5" s="35"/>
      <c r="C5" s="35"/>
      <c r="D5" s="35"/>
      <c r="E5" s="35"/>
      <c r="F5" s="35"/>
      <c r="G5" s="35"/>
      <c r="H5" s="35"/>
      <c r="I5" s="35"/>
    </row>
    <row r="6" spans="1:9" s="18" customFormat="1" x14ac:dyDescent="0.25">
      <c r="B6" s="26"/>
      <c r="C6" s="26"/>
      <c r="D6" s="22"/>
      <c r="E6" s="22"/>
    </row>
    <row r="7" spans="1:9" ht="18.75" x14ac:dyDescent="0.3">
      <c r="A7" s="13" t="s">
        <v>34</v>
      </c>
      <c r="B7" s="6"/>
      <c r="C7" s="6"/>
    </row>
    <row r="8" spans="1:9" ht="15.75" x14ac:dyDescent="0.25">
      <c r="A8" s="34"/>
      <c r="B8" s="34"/>
      <c r="C8" s="34"/>
    </row>
    <row r="9" spans="1:9" ht="63.75" customHeight="1" x14ac:dyDescent="0.25">
      <c r="A9" s="1" t="s">
        <v>0</v>
      </c>
      <c r="B9" s="12" t="s">
        <v>30</v>
      </c>
      <c r="C9" s="15" t="s">
        <v>36</v>
      </c>
      <c r="D9" s="15" t="s">
        <v>31</v>
      </c>
      <c r="E9" s="15" t="s">
        <v>35</v>
      </c>
    </row>
    <row r="10" spans="1:9" x14ac:dyDescent="0.25">
      <c r="A10" s="2" t="s">
        <v>16</v>
      </c>
      <c r="B10" s="9">
        <f>14+8+13</f>
        <v>35</v>
      </c>
      <c r="C10" s="10">
        <f t="shared" ref="C10:C24" si="0">B10/3</f>
        <v>11.666666666666666</v>
      </c>
      <c r="D10" s="16">
        <v>192000</v>
      </c>
      <c r="E10" s="16">
        <f t="shared" ref="E10:E29" si="1">D10/C10</f>
        <v>16457.142857142859</v>
      </c>
    </row>
    <row r="11" spans="1:9" x14ac:dyDescent="0.25">
      <c r="A11" s="2" t="s">
        <v>4</v>
      </c>
      <c r="B11" s="9">
        <f>13+13+12</f>
        <v>38</v>
      </c>
      <c r="C11" s="10">
        <f t="shared" si="0"/>
        <v>12.666666666666666</v>
      </c>
      <c r="D11" s="16">
        <v>192000</v>
      </c>
      <c r="E11" s="16">
        <f t="shared" si="1"/>
        <v>15157.894736842107</v>
      </c>
    </row>
    <row r="12" spans="1:9" x14ac:dyDescent="0.25">
      <c r="A12" s="2" t="s">
        <v>9</v>
      </c>
      <c r="B12" s="9">
        <f>9+14+17</f>
        <v>40</v>
      </c>
      <c r="C12" s="10">
        <f t="shared" si="0"/>
        <v>13.333333333333334</v>
      </c>
      <c r="D12" s="16">
        <v>192000</v>
      </c>
      <c r="E12" s="16">
        <f t="shared" si="1"/>
        <v>14400</v>
      </c>
    </row>
    <row r="13" spans="1:9" x14ac:dyDescent="0.25">
      <c r="A13" s="2" t="s">
        <v>7</v>
      </c>
      <c r="B13" s="9">
        <f>15+14+18</f>
        <v>47</v>
      </c>
      <c r="C13" s="10">
        <f t="shared" si="0"/>
        <v>15.666666666666666</v>
      </c>
      <c r="D13" s="16">
        <v>192000</v>
      </c>
      <c r="E13" s="16">
        <f t="shared" si="1"/>
        <v>12255.319148936171</v>
      </c>
    </row>
    <row r="14" spans="1:9" x14ac:dyDescent="0.25">
      <c r="A14" s="2" t="s">
        <v>8</v>
      </c>
      <c r="B14" s="9">
        <f>16+14+20</f>
        <v>50</v>
      </c>
      <c r="C14" s="10">
        <f t="shared" si="0"/>
        <v>16.666666666666668</v>
      </c>
      <c r="D14" s="16">
        <v>192000</v>
      </c>
      <c r="E14" s="16">
        <f t="shared" si="1"/>
        <v>11520</v>
      </c>
    </row>
    <row r="15" spans="1:9" x14ac:dyDescent="0.25">
      <c r="A15" s="2" t="s">
        <v>12</v>
      </c>
      <c r="B15" s="9">
        <f>19+17+14</f>
        <v>50</v>
      </c>
      <c r="C15" s="10">
        <f t="shared" si="0"/>
        <v>16.666666666666668</v>
      </c>
      <c r="D15" s="16">
        <v>192000</v>
      </c>
      <c r="E15" s="16">
        <f t="shared" si="1"/>
        <v>11520</v>
      </c>
    </row>
    <row r="16" spans="1:9" x14ac:dyDescent="0.25">
      <c r="A16" s="2" t="s">
        <v>20</v>
      </c>
      <c r="B16" s="9">
        <f>20+20+14</f>
        <v>54</v>
      </c>
      <c r="C16" s="10">
        <f t="shared" si="0"/>
        <v>18</v>
      </c>
      <c r="D16" s="16">
        <f t="shared" ref="D16:D29" si="2">C16*$D$33</f>
        <v>203598</v>
      </c>
      <c r="E16" s="16">
        <f t="shared" si="1"/>
        <v>11311</v>
      </c>
    </row>
    <row r="17" spans="1:7" x14ac:dyDescent="0.25">
      <c r="A17" s="2" t="s">
        <v>13</v>
      </c>
      <c r="B17" s="9">
        <f>19+20+19</f>
        <v>58</v>
      </c>
      <c r="C17" s="10">
        <f t="shared" si="0"/>
        <v>19.333333333333332</v>
      </c>
      <c r="D17" s="16">
        <f t="shared" si="2"/>
        <v>218679.33333333331</v>
      </c>
      <c r="E17" s="16">
        <f t="shared" si="1"/>
        <v>11311</v>
      </c>
    </row>
    <row r="18" spans="1:7" x14ac:dyDescent="0.25">
      <c r="A18" s="2" t="s">
        <v>17</v>
      </c>
      <c r="B18" s="9">
        <f>17+26+15</f>
        <v>58</v>
      </c>
      <c r="C18" s="10">
        <f t="shared" si="0"/>
        <v>19.333333333333332</v>
      </c>
      <c r="D18" s="16">
        <f t="shared" si="2"/>
        <v>218679.33333333331</v>
      </c>
      <c r="E18" s="16">
        <f t="shared" si="1"/>
        <v>11311</v>
      </c>
    </row>
    <row r="19" spans="1:7" x14ac:dyDescent="0.25">
      <c r="A19" s="2" t="s">
        <v>1</v>
      </c>
      <c r="B19" s="9">
        <f>22+16+22</f>
        <v>60</v>
      </c>
      <c r="C19" s="10">
        <f t="shared" si="0"/>
        <v>20</v>
      </c>
      <c r="D19" s="16">
        <f t="shared" si="2"/>
        <v>226220</v>
      </c>
      <c r="E19" s="16">
        <f t="shared" si="1"/>
        <v>11311</v>
      </c>
    </row>
    <row r="20" spans="1:7" x14ac:dyDescent="0.25">
      <c r="A20" s="2" t="s">
        <v>18</v>
      </c>
      <c r="B20" s="9">
        <f>9+19+34</f>
        <v>62</v>
      </c>
      <c r="C20" s="10">
        <f t="shared" si="0"/>
        <v>20.666666666666668</v>
      </c>
      <c r="D20" s="16">
        <f t="shared" si="2"/>
        <v>233760.66666666669</v>
      </c>
      <c r="E20" s="16">
        <f t="shared" si="1"/>
        <v>11311</v>
      </c>
    </row>
    <row r="21" spans="1:7" x14ac:dyDescent="0.25">
      <c r="A21" s="2" t="s">
        <v>3</v>
      </c>
      <c r="B21" s="9">
        <f>21+28+17</f>
        <v>66</v>
      </c>
      <c r="C21" s="10">
        <f t="shared" si="0"/>
        <v>22</v>
      </c>
      <c r="D21" s="16">
        <f t="shared" si="2"/>
        <v>248842</v>
      </c>
      <c r="E21" s="16">
        <f t="shared" si="1"/>
        <v>11311</v>
      </c>
    </row>
    <row r="22" spans="1:7" x14ac:dyDescent="0.25">
      <c r="A22" s="2" t="s">
        <v>2</v>
      </c>
      <c r="B22" s="9">
        <f>25+21+23</f>
        <v>69</v>
      </c>
      <c r="C22" s="10">
        <f t="shared" si="0"/>
        <v>23</v>
      </c>
      <c r="D22" s="16">
        <f t="shared" si="2"/>
        <v>260153</v>
      </c>
      <c r="E22" s="16">
        <f t="shared" si="1"/>
        <v>11311</v>
      </c>
    </row>
    <row r="23" spans="1:7" x14ac:dyDescent="0.25">
      <c r="A23" s="2" t="s">
        <v>11</v>
      </c>
      <c r="B23" s="9">
        <f>18+28+23</f>
        <v>69</v>
      </c>
      <c r="C23" s="10">
        <f t="shared" si="0"/>
        <v>23</v>
      </c>
      <c r="D23" s="16">
        <f t="shared" si="2"/>
        <v>260153</v>
      </c>
      <c r="E23" s="16">
        <f t="shared" si="1"/>
        <v>11311</v>
      </c>
    </row>
    <row r="24" spans="1:7" x14ac:dyDescent="0.25">
      <c r="A24" s="2" t="s">
        <v>14</v>
      </c>
      <c r="B24" s="9">
        <f>27+20+23</f>
        <v>70</v>
      </c>
      <c r="C24" s="10">
        <f t="shared" si="0"/>
        <v>23.333333333333332</v>
      </c>
      <c r="D24" s="16">
        <f t="shared" si="2"/>
        <v>263923.33333333331</v>
      </c>
      <c r="E24" s="16">
        <f t="shared" si="1"/>
        <v>11311</v>
      </c>
    </row>
    <row r="25" spans="1:7" x14ac:dyDescent="0.25">
      <c r="A25" s="2" t="s">
        <v>15</v>
      </c>
      <c r="B25" s="9">
        <f>33+27+37</f>
        <v>97</v>
      </c>
      <c r="C25" s="10">
        <f>B25/3</f>
        <v>32.333333333333336</v>
      </c>
      <c r="D25" s="16">
        <f t="shared" si="2"/>
        <v>365722.33333333337</v>
      </c>
      <c r="E25" s="16">
        <f t="shared" si="1"/>
        <v>11311</v>
      </c>
    </row>
    <row r="26" spans="1:7" x14ac:dyDescent="0.25">
      <c r="A26" s="2" t="s">
        <v>10</v>
      </c>
      <c r="B26" s="9">
        <f>43+46+53</f>
        <v>142</v>
      </c>
      <c r="C26" s="10">
        <f>B26/3</f>
        <v>47.333333333333336</v>
      </c>
      <c r="D26" s="16">
        <f t="shared" si="2"/>
        <v>535387.33333333337</v>
      </c>
      <c r="E26" s="16">
        <f t="shared" si="1"/>
        <v>11311</v>
      </c>
    </row>
    <row r="27" spans="1:7" x14ac:dyDescent="0.25">
      <c r="A27" s="2" t="s">
        <v>5</v>
      </c>
      <c r="B27" s="9">
        <f>62+51+48</f>
        <v>161</v>
      </c>
      <c r="C27" s="10">
        <f>B27/3</f>
        <v>53.666666666666664</v>
      </c>
      <c r="D27" s="16">
        <f t="shared" si="2"/>
        <v>607023.66666666663</v>
      </c>
      <c r="E27" s="16">
        <f t="shared" si="1"/>
        <v>11311</v>
      </c>
      <c r="G27" s="14"/>
    </row>
    <row r="28" spans="1:7" x14ac:dyDescent="0.25">
      <c r="A28" s="2" t="s">
        <v>19</v>
      </c>
      <c r="B28" s="9">
        <f>65+54+71</f>
        <v>190</v>
      </c>
      <c r="C28" s="10">
        <f>B28/3</f>
        <v>63.333333333333336</v>
      </c>
      <c r="D28" s="16">
        <f t="shared" si="2"/>
        <v>716363.33333333337</v>
      </c>
      <c r="E28" s="16">
        <f t="shared" si="1"/>
        <v>11311</v>
      </c>
    </row>
    <row r="29" spans="1:7" x14ac:dyDescent="0.25">
      <c r="A29" s="2" t="s">
        <v>6</v>
      </c>
      <c r="B29" s="9">
        <f>71+74+72</f>
        <v>217</v>
      </c>
      <c r="C29" s="10">
        <f>B29/3</f>
        <v>72.333333333333329</v>
      </c>
      <c r="D29" s="16">
        <f t="shared" si="2"/>
        <v>818162.33333333326</v>
      </c>
      <c r="E29" s="16">
        <f t="shared" si="1"/>
        <v>11311</v>
      </c>
    </row>
    <row r="30" spans="1:7" x14ac:dyDescent="0.25">
      <c r="A30" s="1" t="s">
        <v>21</v>
      </c>
      <c r="B30" s="8">
        <f>SUM(B10:B29)</f>
        <v>1633</v>
      </c>
      <c r="C30" s="11">
        <f>SUM(C10:C29)</f>
        <v>544.33333333333326</v>
      </c>
      <c r="D30" s="33">
        <f>SUM(D10:D29)</f>
        <v>6328667.666666666</v>
      </c>
      <c r="E30" s="16"/>
    </row>
    <row r="32" spans="1:7" x14ac:dyDescent="0.25">
      <c r="B32" s="5"/>
      <c r="C32" s="5"/>
      <c r="D32"/>
      <c r="E32"/>
    </row>
    <row r="33" spans="1:5" hidden="1" x14ac:dyDescent="0.25">
      <c r="B33" s="5"/>
      <c r="C33" s="5"/>
      <c r="D33" s="5">
        <v>11311</v>
      </c>
      <c r="E33"/>
    </row>
    <row r="35" spans="1:5" x14ac:dyDescent="0.25">
      <c r="A35" s="4"/>
    </row>
    <row r="36" spans="1:5" x14ac:dyDescent="0.25">
      <c r="A36" s="4"/>
    </row>
  </sheetData>
  <mergeCells count="3">
    <mergeCell ref="A8:C8"/>
    <mergeCell ref="A4:H4"/>
    <mergeCell ref="A5:I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&amp;LSag nr. 13-15802/dok. nr. 103525-14/jepo&amp;R&amp;D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6" sqref="A6"/>
    </sheetView>
  </sheetViews>
  <sheetFormatPr defaultRowHeight="15" x14ac:dyDescent="0.25"/>
  <cols>
    <col min="1" max="1" width="18.85546875" customWidth="1"/>
    <col min="2" max="2" width="15.140625" customWidth="1"/>
    <col min="3" max="3" width="15.85546875" customWidth="1"/>
    <col min="4" max="4" width="16.85546875" customWidth="1"/>
    <col min="5" max="5" width="15.42578125" customWidth="1"/>
    <col min="6" max="6" width="14.5703125" customWidth="1"/>
  </cols>
  <sheetData>
    <row r="1" spans="1:9" s="18" customFormat="1" ht="18.75" x14ac:dyDescent="0.3">
      <c r="B1" s="21" t="s">
        <v>29</v>
      </c>
      <c r="C1" s="26"/>
      <c r="D1" s="22"/>
      <c r="E1" s="22"/>
    </row>
    <row r="2" spans="1:9" s="18" customFormat="1" ht="18.75" x14ac:dyDescent="0.3">
      <c r="B2" s="21"/>
      <c r="C2" s="26"/>
      <c r="D2" s="22"/>
      <c r="E2" s="22"/>
    </row>
    <row r="3" spans="1:9" s="18" customFormat="1" x14ac:dyDescent="0.25">
      <c r="A3" s="35" t="s">
        <v>38</v>
      </c>
      <c r="B3" s="35"/>
      <c r="C3" s="35"/>
      <c r="D3" s="35"/>
      <c r="E3" s="35"/>
      <c r="F3" s="35"/>
      <c r="G3" s="35"/>
      <c r="H3" s="35"/>
    </row>
    <row r="4" spans="1:9" s="18" customFormat="1" x14ac:dyDescent="0.25">
      <c r="A4" s="35" t="s">
        <v>39</v>
      </c>
      <c r="B4" s="35"/>
      <c r="C4" s="35"/>
      <c r="D4" s="35"/>
      <c r="E4" s="35"/>
      <c r="F4" s="35"/>
      <c r="G4" s="35"/>
      <c r="H4" s="35"/>
      <c r="I4" s="35"/>
    </row>
    <row r="5" spans="1:9" s="18" customFormat="1" x14ac:dyDescent="0.25">
      <c r="B5" s="26"/>
      <c r="C5" s="26"/>
      <c r="D5" s="22"/>
      <c r="E5" s="22"/>
    </row>
    <row r="6" spans="1:9" s="18" customFormat="1" ht="15.75" x14ac:dyDescent="0.25">
      <c r="A6" s="13" t="s">
        <v>34</v>
      </c>
      <c r="B6" s="26"/>
      <c r="C6" s="26"/>
      <c r="D6" s="22"/>
      <c r="E6" s="22"/>
    </row>
    <row r="7" spans="1:9" s="18" customFormat="1" ht="18.75" x14ac:dyDescent="0.3">
      <c r="B7" s="25"/>
      <c r="C7" s="25"/>
      <c r="D7" s="22"/>
      <c r="E7" s="22"/>
    </row>
    <row r="8" spans="1:9" ht="44.25" customHeight="1" x14ac:dyDescent="0.25">
      <c r="A8" s="19" t="s">
        <v>0</v>
      </c>
      <c r="B8" s="32" t="s">
        <v>41</v>
      </c>
      <c r="C8" s="15" t="s">
        <v>37</v>
      </c>
      <c r="D8" s="15" t="s">
        <v>22</v>
      </c>
      <c r="E8" s="15" t="s">
        <v>40</v>
      </c>
      <c r="F8" s="15" t="s">
        <v>23</v>
      </c>
    </row>
    <row r="9" spans="1:9" x14ac:dyDescent="0.25">
      <c r="A9" s="20" t="s">
        <v>3</v>
      </c>
      <c r="B9" s="27">
        <v>70</v>
      </c>
      <c r="C9" s="29">
        <v>23.333333333333332</v>
      </c>
      <c r="D9" s="24">
        <v>100000</v>
      </c>
      <c r="E9" s="24">
        <v>0</v>
      </c>
      <c r="F9" s="24">
        <f>SUM(D9:E9)</f>
        <v>100000</v>
      </c>
    </row>
    <row r="10" spans="1:9" x14ac:dyDescent="0.25">
      <c r="A10" s="20" t="s">
        <v>18</v>
      </c>
      <c r="B10" s="27">
        <v>106</v>
      </c>
      <c r="C10" s="29">
        <v>35.333333333333336</v>
      </c>
      <c r="D10" s="24">
        <v>100000</v>
      </c>
      <c r="E10" s="24">
        <v>0</v>
      </c>
      <c r="F10" s="24">
        <f t="shared" ref="F10:F18" si="0">SUM(D10:E10)</f>
        <v>100000</v>
      </c>
    </row>
    <row r="11" spans="1:9" x14ac:dyDescent="0.25">
      <c r="A11" s="20" t="s">
        <v>13</v>
      </c>
      <c r="B11" s="27">
        <v>118</v>
      </c>
      <c r="C11" s="29">
        <v>39.333333333333336</v>
      </c>
      <c r="D11" s="24">
        <v>100000</v>
      </c>
      <c r="E11" s="24">
        <v>0</v>
      </c>
      <c r="F11" s="24">
        <f t="shared" si="0"/>
        <v>100000</v>
      </c>
    </row>
    <row r="12" spans="1:9" x14ac:dyDescent="0.25">
      <c r="A12" s="20"/>
      <c r="B12" s="27"/>
      <c r="C12" s="29"/>
      <c r="D12" s="24"/>
      <c r="E12" s="24"/>
      <c r="F12" s="24">
        <f t="shared" si="0"/>
        <v>0</v>
      </c>
    </row>
    <row r="13" spans="1:9" x14ac:dyDescent="0.25">
      <c r="A13" s="20" t="s">
        <v>1</v>
      </c>
      <c r="B13" s="27">
        <v>162</v>
      </c>
      <c r="C13" s="29">
        <v>54</v>
      </c>
      <c r="D13" s="24">
        <v>100000</v>
      </c>
      <c r="E13" s="24">
        <f>C13*$D$22</f>
        <v>54000</v>
      </c>
      <c r="F13" s="24">
        <f t="shared" si="0"/>
        <v>154000</v>
      </c>
    </row>
    <row r="14" spans="1:9" x14ac:dyDescent="0.25">
      <c r="A14" s="20" t="s">
        <v>5</v>
      </c>
      <c r="B14" s="27">
        <v>168</v>
      </c>
      <c r="C14" s="29">
        <v>56</v>
      </c>
      <c r="D14" s="24">
        <v>100000</v>
      </c>
      <c r="E14" s="24">
        <f t="shared" ref="E14:E16" si="1">C14*$D$22</f>
        <v>56000</v>
      </c>
      <c r="F14" s="24">
        <f t="shared" si="0"/>
        <v>156000</v>
      </c>
    </row>
    <row r="15" spans="1:9" x14ac:dyDescent="0.25">
      <c r="A15" s="20" t="s">
        <v>11</v>
      </c>
      <c r="B15" s="27">
        <v>192</v>
      </c>
      <c r="C15" s="29">
        <v>64</v>
      </c>
      <c r="D15" s="24">
        <v>100000</v>
      </c>
      <c r="E15" s="24">
        <f t="shared" si="1"/>
        <v>64000</v>
      </c>
      <c r="F15" s="24">
        <f t="shared" si="0"/>
        <v>164000</v>
      </c>
    </row>
    <row r="16" spans="1:9" x14ac:dyDescent="0.25">
      <c r="A16" s="20" t="s">
        <v>19</v>
      </c>
      <c r="B16" s="27">
        <v>192</v>
      </c>
      <c r="C16" s="29">
        <v>64</v>
      </c>
      <c r="D16" s="24">
        <v>100000</v>
      </c>
      <c r="E16" s="24">
        <f t="shared" si="1"/>
        <v>64000</v>
      </c>
      <c r="F16" s="24">
        <f t="shared" si="0"/>
        <v>164000</v>
      </c>
    </row>
    <row r="17" spans="1:6" x14ac:dyDescent="0.25">
      <c r="A17" s="20"/>
      <c r="B17" s="27"/>
      <c r="C17" s="29"/>
      <c r="D17" s="24"/>
      <c r="E17" s="24"/>
      <c r="F17" s="24">
        <f t="shared" si="0"/>
        <v>0</v>
      </c>
    </row>
    <row r="18" spans="1:6" x14ac:dyDescent="0.25">
      <c r="A18" s="20" t="s">
        <v>25</v>
      </c>
      <c r="B18" s="27">
        <v>589</v>
      </c>
      <c r="C18" s="29">
        <v>196.33333333333334</v>
      </c>
      <c r="D18" s="24">
        <v>100000</v>
      </c>
      <c r="E18" s="24">
        <f>1121*196</f>
        <v>219716</v>
      </c>
      <c r="F18" s="24">
        <f t="shared" si="0"/>
        <v>319716</v>
      </c>
    </row>
    <row r="19" spans="1:6" ht="21.75" customHeight="1" x14ac:dyDescent="0.25">
      <c r="A19" s="19" t="s">
        <v>21</v>
      </c>
      <c r="B19" s="33">
        <v>1597</v>
      </c>
      <c r="C19" s="30">
        <v>532.33333333333337</v>
      </c>
      <c r="D19" s="23">
        <f>SUM(D9:D18)</f>
        <v>800000</v>
      </c>
      <c r="E19" s="23">
        <f>SUM(E13:E18)</f>
        <v>457716</v>
      </c>
      <c r="F19" s="23">
        <f>SUM(F9:F18)</f>
        <v>1257716</v>
      </c>
    </row>
    <row r="21" spans="1:6" hidden="1" x14ac:dyDescent="0.25">
      <c r="A21" s="18"/>
      <c r="B21" s="28" t="s">
        <v>26</v>
      </c>
      <c r="D21" s="17">
        <v>0</v>
      </c>
      <c r="E21" s="18"/>
      <c r="F21" s="18"/>
    </row>
    <row r="22" spans="1:6" hidden="1" x14ac:dyDescent="0.25">
      <c r="A22" s="18"/>
      <c r="B22" s="28" t="s">
        <v>27</v>
      </c>
      <c r="D22" s="17">
        <v>1000</v>
      </c>
      <c r="E22" s="18"/>
      <c r="F22" s="18"/>
    </row>
    <row r="23" spans="1:6" hidden="1" x14ac:dyDescent="0.25">
      <c r="A23" s="18"/>
      <c r="B23" s="28" t="s">
        <v>28</v>
      </c>
      <c r="D23" s="17">
        <v>1120.5432937181663</v>
      </c>
      <c r="E23" s="18"/>
      <c r="F23" s="18"/>
    </row>
    <row r="24" spans="1:6" x14ac:dyDescent="0.25">
      <c r="A24" s="18"/>
      <c r="B24" s="18"/>
      <c r="C24" s="31"/>
      <c r="D24" s="22"/>
      <c r="E24" s="18"/>
      <c r="F24" s="18"/>
    </row>
  </sheetData>
  <mergeCells count="2">
    <mergeCell ref="A3:H3"/>
    <mergeCell ref="A4:I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nr. 13-15802. Dok. nr. 103525-14/jepo&amp;R&amp;D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2014-08-27T11:00:00+00:00</MeetingStartDate>
    <EnclosureFileNumber xmlns="d08b57ff-b9b7-4581-975d-98f87b579a51">103525/14</EnclosureFileNumber>
    <AgendaId xmlns="d08b57ff-b9b7-4581-975d-98f87b579a51">2897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1646750</FusionId>
    <AgendaAccessLevelName xmlns="d08b57ff-b9b7-4581-975d-98f87b579a51">Åben</AgendaAccessLevelName>
    <UNC xmlns="d08b57ff-b9b7-4581-975d-98f87b579a51">1474784</UNC>
    <MeetingTitle xmlns="d08b57ff-b9b7-4581-975d-98f87b579a51">27-08-2014</MeetingTitle>
    <MeetingDateAndTime xmlns="d08b57ff-b9b7-4581-975d-98f87b579a51">27-08-2014 fra 13:00 - 15:00</MeetingDateAndTime>
    <MeetingEndDate xmlns="d08b57ff-b9b7-4581-975d-98f87b579a51">2014-08-27T13:00:00+00:00</MeetingEndDate>
    <PWDescription xmlns="d08b57ff-b9b7-4581-975d-98f87b579a51">Tildeling til junior- og ungdomsklubber fra 1. august 2015 under Udvalget for Børn og Undervisning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D1962D-29FD-4478-992E-6A1B2FAB8508}"/>
</file>

<file path=customXml/itemProps2.xml><?xml version="1.0" encoding="utf-8"?>
<ds:datastoreItem xmlns:ds="http://schemas.openxmlformats.org/officeDocument/2006/customXml" ds:itemID="{010C2DE5-EE18-46E1-8D25-700B359E01C9}"/>
</file>

<file path=customXml/itemProps3.xml><?xml version="1.0" encoding="utf-8"?>
<ds:datastoreItem xmlns:ds="http://schemas.openxmlformats.org/officeDocument/2006/customXml" ds:itemID="{D16BE486-B31E-4788-932A-6870B239D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Juniorklubber</vt:lpstr>
      <vt:lpstr>Ungdomsklubber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-27-08-2014 - Bilag 256.04 Tildeling til junior- og ungdomsklubber fra 1 august 2015</dc:title>
  <dc:creator>Michael Ølgård Vind</dc:creator>
  <cp:lastModifiedBy>Birthe Laustrup Carstensen</cp:lastModifiedBy>
  <cp:lastPrinted>2014-08-14T15:04:17Z</cp:lastPrinted>
  <dcterms:created xsi:type="dcterms:W3CDTF">2014-05-08T09:50:31Z</dcterms:created>
  <dcterms:modified xsi:type="dcterms:W3CDTF">2014-08-26T11:18:27Z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